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DocCom\GARE PUBBLICHE\3224.SACCHI NU\"/>
    </mc:Choice>
  </mc:AlternateContent>
  <xr:revisionPtr revIDLastSave="0" documentId="13_ncr:1_{AF6CB092-028A-4FCF-84B0-3370DA2D6F98}" xr6:coauthVersionLast="47" xr6:coauthVersionMax="47" xr10:uidLastSave="{00000000-0000-0000-0000-000000000000}"/>
  <bookViews>
    <workbookView xWindow="105" yWindow="0" windowWidth="24540" windowHeight="11385" xr2:uid="{4CC377F9-04B2-481A-A2B6-3EFF70CFB636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1" l="1"/>
  <c r="M16" i="1"/>
  <c r="L16" i="1"/>
  <c r="K16" i="1"/>
  <c r="K6" i="1"/>
  <c r="L6" i="1"/>
  <c r="B20" i="1"/>
  <c r="C19" i="1"/>
  <c r="B19" i="1"/>
  <c r="H18" i="1"/>
  <c r="G18" i="1"/>
  <c r="N17" i="1"/>
  <c r="M17" i="1"/>
  <c r="G17" i="1"/>
  <c r="F17" i="1"/>
  <c r="E17" i="1"/>
  <c r="D17" i="1"/>
  <c r="L17" i="1"/>
  <c r="K17" i="1"/>
  <c r="I16" i="1"/>
  <c r="J15" i="1"/>
  <c r="H14" i="1"/>
  <c r="G14" i="1"/>
  <c r="K13" i="1"/>
  <c r="B9" i="1"/>
  <c r="B10" i="1" s="1"/>
  <c r="I8" i="1"/>
  <c r="I18" i="1" s="1"/>
  <c r="I7" i="1"/>
  <c r="I17" i="1" s="1"/>
  <c r="M6" i="1"/>
  <c r="M7" i="1" s="1"/>
  <c r="L7" i="1"/>
  <c r="K7" i="1"/>
  <c r="I6" i="1"/>
  <c r="O17" i="1" l="1"/>
  <c r="J6" i="1"/>
  <c r="M9" i="1" s="1"/>
  <c r="M10" i="1" s="1"/>
  <c r="J16" i="1"/>
  <c r="N19" i="1" s="1"/>
  <c r="N20" i="1" s="1"/>
  <c r="N21" i="1" s="1"/>
  <c r="O7" i="1"/>
  <c r="L9" i="1" l="1"/>
  <c r="L10" i="1" s="1"/>
  <c r="L11" i="1" s="1"/>
  <c r="K19" i="1"/>
  <c r="K20" i="1" s="1"/>
  <c r="K21" i="1" s="1"/>
  <c r="L19" i="1"/>
  <c r="L20" i="1" s="1"/>
  <c r="L21" i="1" s="1"/>
  <c r="K9" i="1"/>
  <c r="K10" i="1" s="1"/>
  <c r="K11" i="1" s="1"/>
  <c r="P10" i="1"/>
  <c r="M19" i="1"/>
  <c r="M20" i="1" s="1"/>
  <c r="M21" i="1" s="1"/>
  <c r="P20" i="1"/>
  <c r="M11" i="1"/>
  <c r="O20" i="1" l="1"/>
  <c r="O21" i="1" s="1"/>
  <c r="O10" i="1"/>
  <c r="O11" i="1"/>
</calcChain>
</file>

<file path=xl/sharedStrings.xml><?xml version="1.0" encoding="utf-8"?>
<sst xmlns="http://schemas.openxmlformats.org/spreadsheetml/2006/main" count="55" uniqueCount="37">
  <si>
    <t>CALCOLO INDICE DI RIVALUTAZIONE</t>
  </si>
  <si>
    <t>TABELLA RIVALUTAZIONE PRODOTTI HDPA</t>
  </si>
  <si>
    <t>Valori aggiudicazione</t>
  </si>
  <si>
    <t>rif.</t>
  </si>
  <si>
    <t>%</t>
  </si>
  <si>
    <t>Sezione</t>
  </si>
  <si>
    <t>Indice riferimento</t>
  </si>
  <si>
    <t>sottosezione</t>
  </si>
  <si>
    <t>link</t>
  </si>
  <si>
    <t>Totali</t>
  </si>
  <si>
    <t>Ctrl</t>
  </si>
  <si>
    <t>Indice dati</t>
  </si>
  <si>
    <t>% scost.</t>
  </si>
  <si>
    <t>% Rivalut.</t>
  </si>
  <si>
    <t>a)</t>
  </si>
  <si>
    <t>materia prima</t>
  </si>
  <si>
    <t>Indice FT HDPA</t>
  </si>
  <si>
    <t>Plastiche/polietilene</t>
  </si>
  <si>
    <t>http://www.ftmercati.com/it/WebMobile/Plastica/dati.aspx?m=Polietilene</t>
  </si>
  <si>
    <t>b)</t>
  </si>
  <si>
    <t>energia</t>
  </si>
  <si>
    <t xml:space="preserve">PUN - mensile </t>
  </si>
  <si>
    <t>Indice Media</t>
  </si>
  <si>
    <t>https://www.mercatoelettrico.org/it/Statistiche/ME/DatiSintesi.aspx</t>
  </si>
  <si>
    <t>c)</t>
  </si>
  <si>
    <t>trasporto</t>
  </si>
  <si>
    <t>ISTAT-indice dei prezzi alla produzione dei servizi-dati trimestrali</t>
  </si>
  <si>
    <t>Trasporto di merci su strada e servizi di trasloco</t>
  </si>
  <si>
    <t>http://dati.istat.it/Index.aspx?DataSetCode=DCSC_PREZPRODSERV_1</t>
  </si>
  <si>
    <t>fisso</t>
  </si>
  <si>
    <t>TABELLA RIVALUTAZIONE PRODOTTI BIODEGRADABILI</t>
  </si>
  <si>
    <t>d)</t>
  </si>
  <si>
    <t>Indice Materia prima</t>
  </si>
  <si>
    <t>segue: Tabella 9. Indici IPCA per divisione di spesa - Italia (base 2015=100)-Altri beni e servizi</t>
  </si>
  <si>
    <t>https://www.istat.it/it/archivio/IPCA</t>
  </si>
  <si>
    <t>Indice all'aggiudicazione (xx.xx.2022)</t>
  </si>
  <si>
    <t>Valori (dopo 8 mesi)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</si>
</sst>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rgb="FF000000"/>
      <name val="Arial"/>
      <family val="2"/>
    </font>
    <font>
      <sz val="7"/>
      <color rgb="FF000000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5" fillId="0" borderId="0" xfId="0" applyFont="1"/>
    <xf numFmtId="0" fontId="6" fillId="0" borderId="0" xfId="0" applyFont="1"/>
    <xf numFmtId="0" fontId="3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0" xfId="2" applyFont="1"/>
    <xf numFmtId="10" fontId="0" fillId="0" borderId="1" xfId="2" applyNumberFormat="1" applyFont="1" applyBorder="1"/>
    <xf numFmtId="10" fontId="8" fillId="0" borderId="1" xfId="2" applyNumberFormat="1" applyFont="1" applyBorder="1" applyAlignment="1">
      <alignment horizontal="center"/>
    </xf>
    <xf numFmtId="43" fontId="0" fillId="0" borderId="0" xfId="1" applyFont="1"/>
    <xf numFmtId="0" fontId="4" fillId="0" borderId="0" xfId="3"/>
    <xf numFmtId="0" fontId="0" fillId="0" borderId="3" xfId="0" applyBorder="1" applyAlignment="1">
      <alignment horizontal="center"/>
    </xf>
    <xf numFmtId="9" fontId="0" fillId="0" borderId="3" xfId="0" applyNumberFormat="1" applyBorder="1"/>
    <xf numFmtId="0" fontId="0" fillId="0" borderId="3" xfId="0" applyBorder="1"/>
    <xf numFmtId="0" fontId="2" fillId="0" borderId="3" xfId="0" applyFont="1" applyBorder="1"/>
    <xf numFmtId="0" fontId="10" fillId="0" borderId="3" xfId="4" applyFont="1" applyBorder="1" applyAlignment="1">
      <alignment vertical="top" wrapText="1"/>
    </xf>
    <xf numFmtId="0" fontId="4" fillId="0" borderId="4" xfId="3" applyBorder="1"/>
    <xf numFmtId="164" fontId="0" fillId="4" borderId="1" xfId="2" applyNumberFormat="1" applyFont="1" applyFill="1" applyBorder="1"/>
    <xf numFmtId="164" fontId="0" fillId="0" borderId="1" xfId="2" applyNumberFormat="1" applyFont="1" applyBorder="1"/>
    <xf numFmtId="165" fontId="0" fillId="5" borderId="0" xfId="0" applyNumberFormat="1" applyFill="1"/>
    <xf numFmtId="9" fontId="0" fillId="0" borderId="0" xfId="0" applyNumberFormat="1"/>
    <xf numFmtId="10" fontId="0" fillId="0" borderId="0" xfId="2" applyNumberFormat="1" applyFont="1" applyBorder="1"/>
    <xf numFmtId="10" fontId="8" fillId="0" borderId="0" xfId="2" applyNumberFormat="1" applyFont="1" applyBorder="1" applyAlignment="1">
      <alignment horizontal="center"/>
    </xf>
    <xf numFmtId="43" fontId="0" fillId="5" borderId="0" xfId="1" applyFont="1" applyFill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0" fontId="3" fillId="3" borderId="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3" applyAlignment="1">
      <alignment vertical="center"/>
    </xf>
    <xf numFmtId="0" fontId="0" fillId="4" borderId="1" xfId="0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10" fontId="8" fillId="0" borderId="6" xfId="2" applyNumberFormat="1" applyFont="1" applyBorder="1" applyAlignment="1">
      <alignment horizontal="center"/>
    </xf>
    <xf numFmtId="43" fontId="0" fillId="0" borderId="0" xfId="1" applyFont="1" applyAlignment="1">
      <alignment vertical="center"/>
    </xf>
    <xf numFmtId="2" fontId="0" fillId="0" borderId="1" xfId="0" applyNumberFormat="1" applyBorder="1"/>
    <xf numFmtId="10" fontId="0" fillId="0" borderId="1" xfId="0" applyNumberFormat="1" applyBorder="1"/>
    <xf numFmtId="10" fontId="8" fillId="0" borderId="7" xfId="2" applyNumberFormat="1" applyFont="1" applyBorder="1" applyAlignment="1">
      <alignment horizontal="center"/>
    </xf>
    <xf numFmtId="0" fontId="11" fillId="0" borderId="3" xfId="0" applyFont="1" applyBorder="1"/>
    <xf numFmtId="0" fontId="0" fillId="0" borderId="4" xfId="0" applyBorder="1"/>
    <xf numFmtId="10" fontId="8" fillId="0" borderId="8" xfId="2" applyNumberFormat="1" applyFont="1" applyBorder="1" applyAlignment="1">
      <alignment horizontal="center"/>
    </xf>
    <xf numFmtId="43" fontId="0" fillId="0" borderId="1" xfId="1" applyFont="1" applyFill="1" applyBorder="1"/>
  </cellXfs>
  <cellStyles count="5">
    <cellStyle name="Collegamento ipertestuale" xfId="3" builtinId="8"/>
    <cellStyle name="Migliaia" xfId="1" builtinId="3"/>
    <cellStyle name="Normale" xfId="0" builtinId="0"/>
    <cellStyle name="Normale 2" xfId="4" xr:uid="{D1C6FAEE-8E39-4813-A93E-2B23B197F773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564528</xdr:colOff>
      <xdr:row>9</xdr:row>
      <xdr:rowOff>188410</xdr:rowOff>
    </xdr:from>
    <xdr:ext cx="2814297" cy="937629"/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E7EFBB39-8334-16EB-C695-C6CA83467E5E}"/>
            </a:ext>
          </a:extLst>
        </xdr:cNvPr>
        <xdr:cNvSpPr/>
      </xdr:nvSpPr>
      <xdr:spPr>
        <a:xfrm>
          <a:off x="15471153" y="2102935"/>
          <a:ext cx="281429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ESEMPIO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tat.it/it/archivio/IPCA" TargetMode="External"/><Relationship Id="rId2" Type="http://schemas.openxmlformats.org/officeDocument/2006/relationships/hyperlink" Target="https://www.mercatoelettrico.org/it/Statistiche/ME/DatiSintesi.aspx" TargetMode="External"/><Relationship Id="rId1" Type="http://schemas.openxmlformats.org/officeDocument/2006/relationships/hyperlink" Target="http://dati.istat.it/Index.aspx?DataSetCode=DCSC_PREZPRODSERV_1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C4C6F-7CE4-48EA-B558-6380C49DE382}">
  <dimension ref="A1:P21"/>
  <sheetViews>
    <sheetView tabSelected="1" topLeftCell="F2" workbookViewId="0">
      <selection activeCell="S14" sqref="S14"/>
    </sheetView>
  </sheetViews>
  <sheetFormatPr defaultRowHeight="15" x14ac:dyDescent="0.25"/>
  <cols>
    <col min="1" max="1" width="4.7109375" style="1" customWidth="1"/>
    <col min="3" max="3" width="13.5703125" bestFit="1" customWidth="1"/>
    <col min="4" max="4" width="60.140625" bestFit="1" customWidth="1"/>
    <col min="5" max="5" width="52.28515625" customWidth="1"/>
    <col min="6" max="6" width="68" customWidth="1"/>
    <col min="7" max="7" width="15.7109375" customWidth="1"/>
    <col min="8" max="8" width="12.85546875" customWidth="1"/>
    <col min="10" max="10" width="10.140625" customWidth="1"/>
    <col min="11" max="13" width="12" customWidth="1"/>
    <col min="14" max="14" width="10.5703125" bestFit="1" customWidth="1"/>
    <col min="15" max="16" width="11.5703125" bestFit="1" customWidth="1"/>
  </cols>
  <sheetData>
    <row r="1" spans="1:16" ht="21" x14ac:dyDescent="0.35">
      <c r="B1" s="2" t="s">
        <v>0</v>
      </c>
      <c r="C1" s="3"/>
      <c r="D1" s="3"/>
    </row>
    <row r="2" spans="1:16" ht="21" x14ac:dyDescent="0.35">
      <c r="B2" s="4"/>
      <c r="C2" s="5"/>
      <c r="D2" s="5"/>
    </row>
    <row r="3" spans="1:16" x14ac:dyDescent="0.25">
      <c r="A3" s="6" t="s">
        <v>1</v>
      </c>
      <c r="B3" s="6"/>
      <c r="C3" s="6"/>
      <c r="D3" s="7"/>
      <c r="K3" s="8" t="s">
        <v>2</v>
      </c>
      <c r="L3" s="8"/>
      <c r="M3" s="8"/>
    </row>
    <row r="4" spans="1:16" x14ac:dyDescent="0.2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35</v>
      </c>
      <c r="H4" s="9" t="s">
        <v>36</v>
      </c>
      <c r="I4" s="9"/>
      <c r="J4" s="9"/>
      <c r="K4" s="11">
        <v>1040</v>
      </c>
      <c r="L4" s="11">
        <v>1039</v>
      </c>
      <c r="M4" s="11">
        <v>2781</v>
      </c>
      <c r="O4" s="12" t="s">
        <v>9</v>
      </c>
      <c r="P4" s="13" t="s">
        <v>10</v>
      </c>
    </row>
    <row r="5" spans="1:16" ht="18.75" customHeight="1" x14ac:dyDescent="0.25">
      <c r="A5" s="9"/>
      <c r="B5" s="9"/>
      <c r="C5" s="9"/>
      <c r="D5" s="9"/>
      <c r="E5" s="9"/>
      <c r="F5" s="9"/>
      <c r="G5" s="10"/>
      <c r="H5" s="14" t="s">
        <v>11</v>
      </c>
      <c r="I5" s="15" t="s">
        <v>12</v>
      </c>
      <c r="J5" s="14" t="s">
        <v>13</v>
      </c>
      <c r="K5" s="11">
        <v>1</v>
      </c>
      <c r="L5" s="11">
        <v>1</v>
      </c>
      <c r="M5" s="11">
        <v>1</v>
      </c>
    </row>
    <row r="6" spans="1:16" x14ac:dyDescent="0.25">
      <c r="A6" s="1" t="s">
        <v>14</v>
      </c>
      <c r="B6" s="16">
        <v>0.5</v>
      </c>
      <c r="C6" t="s">
        <v>15</v>
      </c>
      <c r="D6" t="s">
        <v>16</v>
      </c>
      <c r="E6" t="s">
        <v>17</v>
      </c>
      <c r="F6" t="s">
        <v>18</v>
      </c>
      <c r="G6" s="11">
        <v>1</v>
      </c>
      <c r="H6" s="49">
        <v>1.2</v>
      </c>
      <c r="I6" s="17">
        <f>+H6/G6-100%</f>
        <v>0.19999999999999996</v>
      </c>
      <c r="J6" s="18">
        <f>100%*B6*(100%+I6)+100%*B7*(100%+I7)+100%*B8*(100%+I8)+100%*B9*(100%+I9)</f>
        <v>1.1116666666666668</v>
      </c>
      <c r="K6" s="19">
        <f>453333/20</f>
        <v>22666.65</v>
      </c>
      <c r="L6" s="19">
        <f>1466667/25</f>
        <v>58666.68</v>
      </c>
      <c r="M6" s="19">
        <f>3640000/30</f>
        <v>121333.33333333333</v>
      </c>
    </row>
    <row r="7" spans="1:16" x14ac:dyDescent="0.25">
      <c r="A7" s="1" t="s">
        <v>19</v>
      </c>
      <c r="B7" s="16">
        <v>0.1</v>
      </c>
      <c r="C7" t="s">
        <v>20</v>
      </c>
      <c r="D7" t="s">
        <v>21</v>
      </c>
      <c r="E7" t="s">
        <v>22</v>
      </c>
      <c r="F7" s="20" t="s">
        <v>23</v>
      </c>
      <c r="G7" s="11">
        <v>2</v>
      </c>
      <c r="H7" s="49">
        <v>2.1</v>
      </c>
      <c r="I7" s="17">
        <f>+H7/G7-100%</f>
        <v>5.0000000000000044E-2</v>
      </c>
      <c r="J7" s="18"/>
      <c r="K7">
        <f>+K5*K6</f>
        <v>22666.65</v>
      </c>
      <c r="L7">
        <f>+L5*L6</f>
        <v>58666.68</v>
      </c>
      <c r="M7">
        <f>+M5*M6</f>
        <v>121333.33333333333</v>
      </c>
      <c r="O7" s="19">
        <f>+M7+L7+K7</f>
        <v>202666.66333333333</v>
      </c>
    </row>
    <row r="8" spans="1:16" x14ac:dyDescent="0.25">
      <c r="A8" s="1" t="s">
        <v>24</v>
      </c>
      <c r="B8" s="16">
        <v>0.1</v>
      </c>
      <c r="C8" t="s">
        <v>25</v>
      </c>
      <c r="D8" t="s">
        <v>26</v>
      </c>
      <c r="E8" t="s">
        <v>27</v>
      </c>
      <c r="F8" s="20" t="s">
        <v>28</v>
      </c>
      <c r="G8" s="11">
        <v>3</v>
      </c>
      <c r="H8" s="49">
        <v>3.2</v>
      </c>
      <c r="I8" s="17">
        <f>+H8/G8-100%</f>
        <v>6.6666666666666652E-2</v>
      </c>
      <c r="J8" s="18"/>
    </row>
    <row r="9" spans="1:16" x14ac:dyDescent="0.25">
      <c r="A9" s="21"/>
      <c r="B9" s="22">
        <f>-SUM(B6:B8)+100%</f>
        <v>0.30000000000000004</v>
      </c>
      <c r="C9" s="23" t="s">
        <v>29</v>
      </c>
      <c r="D9" s="24"/>
      <c r="E9" s="25"/>
      <c r="F9" s="26"/>
      <c r="G9" s="27"/>
      <c r="H9" s="28"/>
      <c r="I9" s="17"/>
      <c r="J9" s="18"/>
      <c r="K9" s="29">
        <f>+K5*$J$6+K5</f>
        <v>2.1116666666666668</v>
      </c>
      <c r="L9" s="29">
        <f>+L5*$J$6+L5</f>
        <v>2.1116666666666668</v>
      </c>
      <c r="M9" s="29">
        <f>+M5*$J$6+M5</f>
        <v>2.1116666666666668</v>
      </c>
    </row>
    <row r="10" spans="1:16" x14ac:dyDescent="0.25">
      <c r="B10" s="30">
        <f>SUM(B6:B9)</f>
        <v>1</v>
      </c>
      <c r="I10" s="31"/>
      <c r="J10" s="32"/>
      <c r="K10" s="33">
        <f>+K9*K6</f>
        <v>47864.409250000004</v>
      </c>
      <c r="L10" s="33">
        <f>+L9*L6</f>
        <v>123884.47260000001</v>
      </c>
      <c r="M10" s="33">
        <f>+M9*M6</f>
        <v>256215.55555555556</v>
      </c>
      <c r="O10" s="33">
        <f>+M10+L10+K10</f>
        <v>427964.43740555563</v>
      </c>
      <c r="P10" s="34">
        <f>+O7*J6</f>
        <v>225297.77407222224</v>
      </c>
    </row>
    <row r="11" spans="1:16" x14ac:dyDescent="0.25">
      <c r="B11" s="30"/>
      <c r="I11" s="31"/>
      <c r="J11" s="32"/>
      <c r="K11" s="33">
        <f>+K10-K7</f>
        <v>25197.759250000003</v>
      </c>
      <c r="L11" s="33">
        <f>+L10-L7</f>
        <v>65217.792600000008</v>
      </c>
      <c r="M11" s="33">
        <f>+M10-M7</f>
        <v>134882.22222222225</v>
      </c>
      <c r="O11" s="35">
        <f>+M11+L11+K11</f>
        <v>225297.77407222227</v>
      </c>
      <c r="P11" s="19"/>
    </row>
    <row r="12" spans="1:16" x14ac:dyDescent="0.25">
      <c r="I12" s="31"/>
      <c r="J12" s="32"/>
      <c r="O12" s="36"/>
    </row>
    <row r="13" spans="1:16" x14ac:dyDescent="0.25">
      <c r="A13" s="37" t="s">
        <v>30</v>
      </c>
      <c r="B13" s="38"/>
      <c r="C13" s="38"/>
      <c r="D13" s="38"/>
      <c r="K13" s="8" t="str">
        <f>+K3</f>
        <v>Valori aggiudicazione</v>
      </c>
      <c r="L13" s="8"/>
      <c r="M13" s="8"/>
      <c r="N13" s="8"/>
    </row>
    <row r="14" spans="1:16" x14ac:dyDescent="0.25">
      <c r="A14" s="9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10" t="str">
        <f>+G4</f>
        <v>Indice all'aggiudicazione (xx.xx.2022)</v>
      </c>
      <c r="H14" s="9" t="str">
        <f>+H4</f>
        <v>Valori (dopo 8 mesi)</v>
      </c>
      <c r="I14" s="9"/>
      <c r="J14" s="9"/>
      <c r="K14" s="11">
        <v>1037</v>
      </c>
      <c r="L14" s="11">
        <v>1042</v>
      </c>
      <c r="M14" s="11">
        <v>1019</v>
      </c>
      <c r="N14" s="11">
        <v>1041</v>
      </c>
      <c r="O14" s="12" t="s">
        <v>9</v>
      </c>
      <c r="P14" s="13" t="s">
        <v>10</v>
      </c>
    </row>
    <row r="15" spans="1:16" ht="20.25" customHeight="1" x14ac:dyDescent="0.25">
      <c r="A15" s="9"/>
      <c r="B15" s="9"/>
      <c r="C15" s="9"/>
      <c r="D15" s="9"/>
      <c r="E15" s="9"/>
      <c r="F15" s="9"/>
      <c r="G15" s="10"/>
      <c r="H15" s="14" t="s">
        <v>11</v>
      </c>
      <c r="I15" s="15" t="s">
        <v>12</v>
      </c>
      <c r="J15" s="14" t="str">
        <f>+J5</f>
        <v>% Rivalut.</v>
      </c>
      <c r="K15" s="11">
        <v>1</v>
      </c>
      <c r="L15" s="11">
        <v>1</v>
      </c>
      <c r="M15" s="11">
        <v>1</v>
      </c>
      <c r="N15" s="11">
        <v>1</v>
      </c>
    </row>
    <row r="16" spans="1:16" s="41" customFormat="1" ht="30" x14ac:dyDescent="0.25">
      <c r="A16" s="39" t="s">
        <v>31</v>
      </c>
      <c r="B16" s="40">
        <v>0.5</v>
      </c>
      <c r="C16" s="41" t="s">
        <v>15</v>
      </c>
      <c r="D16" s="41" t="s">
        <v>32</v>
      </c>
      <c r="E16" s="42" t="s">
        <v>33</v>
      </c>
      <c r="F16" s="43" t="s">
        <v>34</v>
      </c>
      <c r="G16" s="44">
        <v>1</v>
      </c>
      <c r="H16" s="45">
        <v>1.2</v>
      </c>
      <c r="I16" s="46">
        <f>+H16/G16-100%</f>
        <v>0.19999999999999996</v>
      </c>
      <c r="J16" s="47">
        <f>100%*B16*(100%+I16)+100%*B17*(100%+I17)+100%*B18*(100%+I18)+100%*B19*(100%+I19)</f>
        <v>1.1116666666666668</v>
      </c>
      <c r="K16" s="48">
        <f>4480000/30</f>
        <v>149333.33333333334</v>
      </c>
      <c r="L16" s="48">
        <f>79500/25</f>
        <v>3180</v>
      </c>
      <c r="M16" s="48">
        <f>50000/50</f>
        <v>1000</v>
      </c>
      <c r="N16" s="48">
        <f>60000/25</f>
        <v>2400</v>
      </c>
      <c r="O16" s="48"/>
      <c r="P16" s="48"/>
    </row>
    <row r="17" spans="1:16" x14ac:dyDescent="0.25">
      <c r="A17" s="1" t="s">
        <v>19</v>
      </c>
      <c r="B17" s="30">
        <v>0.1</v>
      </c>
      <c r="C17" t="s">
        <v>20</v>
      </c>
      <c r="D17" t="str">
        <f>+D7</f>
        <v xml:space="preserve">PUN - mensile </v>
      </c>
      <c r="E17" t="str">
        <f>+E7</f>
        <v>Indice Media</v>
      </c>
      <c r="F17" t="str">
        <f>+F7</f>
        <v>https://www.mercatoelettrico.org/it/Statistiche/ME/DatiSintesi.aspx</v>
      </c>
      <c r="G17" s="11">
        <f t="shared" ref="G17:I18" si="0">+G7</f>
        <v>2</v>
      </c>
      <c r="H17" s="49">
        <v>2.1</v>
      </c>
      <c r="I17" s="50">
        <f t="shared" si="0"/>
        <v>5.0000000000000044E-2</v>
      </c>
      <c r="J17" s="51"/>
      <c r="K17" s="19">
        <f>+K15*K16</f>
        <v>149333.33333333334</v>
      </c>
      <c r="L17" s="19">
        <f t="shared" ref="L17:N17" si="1">+L15*L16</f>
        <v>3180</v>
      </c>
      <c r="M17" s="19">
        <f t="shared" si="1"/>
        <v>1000</v>
      </c>
      <c r="N17" s="19">
        <f t="shared" si="1"/>
        <v>2400</v>
      </c>
      <c r="O17" s="19">
        <f>SUM(K17:N17)</f>
        <v>155913.33333333334</v>
      </c>
      <c r="P17" s="19"/>
    </row>
    <row r="18" spans="1:16" x14ac:dyDescent="0.25">
      <c r="A18" s="1" t="s">
        <v>24</v>
      </c>
      <c r="B18" s="30">
        <v>0.1</v>
      </c>
      <c r="C18" t="s">
        <v>25</v>
      </c>
      <c r="D18" t="s">
        <v>26</v>
      </c>
      <c r="E18" t="s">
        <v>27</v>
      </c>
      <c r="F18" t="s">
        <v>28</v>
      </c>
      <c r="G18" s="11">
        <f t="shared" si="0"/>
        <v>3</v>
      </c>
      <c r="H18" s="49">
        <f t="shared" si="0"/>
        <v>3.2</v>
      </c>
      <c r="I18" s="50">
        <f t="shared" si="0"/>
        <v>6.6666666666666652E-2</v>
      </c>
      <c r="J18" s="51"/>
      <c r="K18" s="19"/>
      <c r="L18" s="19"/>
      <c r="M18" s="19"/>
      <c r="N18" s="19"/>
      <c r="O18" s="19"/>
      <c r="P18" s="19"/>
    </row>
    <row r="19" spans="1:16" x14ac:dyDescent="0.25">
      <c r="A19" s="21"/>
      <c r="B19" s="22">
        <f>-SUM(B16:B18)+100%</f>
        <v>0.30000000000000004</v>
      </c>
      <c r="C19" s="52" t="str">
        <f>+C9</f>
        <v>fisso</v>
      </c>
      <c r="D19" s="24"/>
      <c r="E19" s="23"/>
      <c r="F19" s="53"/>
      <c r="G19" s="27"/>
      <c r="H19" s="28"/>
      <c r="I19" s="50"/>
      <c r="J19" s="54"/>
      <c r="K19" s="29">
        <f>+K15*$J$16+K15</f>
        <v>2.1116666666666668</v>
      </c>
      <c r="L19" s="29">
        <f>+L15*$J$16+L15</f>
        <v>2.1116666666666668</v>
      </c>
      <c r="M19" s="29">
        <f>+M15*$J$16+M15</f>
        <v>2.1116666666666668</v>
      </c>
      <c r="N19" s="29">
        <f>+N15*$J$16+N15</f>
        <v>2.1116666666666668</v>
      </c>
      <c r="O19" s="19"/>
      <c r="P19" s="19"/>
    </row>
    <row r="20" spans="1:16" x14ac:dyDescent="0.25">
      <c r="B20" s="30">
        <f>SUM(B16:B19)</f>
        <v>1</v>
      </c>
      <c r="K20" s="33">
        <f>+K19*K16</f>
        <v>315342.22222222225</v>
      </c>
      <c r="L20" s="33">
        <f>+L19*L16</f>
        <v>6715.1</v>
      </c>
      <c r="M20" s="33">
        <f>+M19*M16</f>
        <v>2111.666666666667</v>
      </c>
      <c r="N20" s="33">
        <f>+N19*N16</f>
        <v>5068</v>
      </c>
      <c r="O20" s="33">
        <f>SUM(K20:N20)</f>
        <v>329236.98888888891</v>
      </c>
      <c r="P20" s="55">
        <f>+O17*J16</f>
        <v>173323.6555555556</v>
      </c>
    </row>
    <row r="21" spans="1:16" x14ac:dyDescent="0.25">
      <c r="K21" s="33">
        <f>+K20-K17</f>
        <v>166008.88888888891</v>
      </c>
      <c r="L21" s="33">
        <f>+L20-L17</f>
        <v>3535.1000000000004</v>
      </c>
      <c r="M21" s="33">
        <f>+M20-M17</f>
        <v>1111.666666666667</v>
      </c>
      <c r="N21" s="33">
        <f>+N20-N17</f>
        <v>2668</v>
      </c>
      <c r="O21" s="35">
        <f>+O20-O17</f>
        <v>173323.65555555557</v>
      </c>
      <c r="P21" s="19"/>
    </row>
  </sheetData>
  <mergeCells count="22">
    <mergeCell ref="H14:J14"/>
    <mergeCell ref="J16:J19"/>
    <mergeCell ref="J6:J9"/>
    <mergeCell ref="A13:D13"/>
    <mergeCell ref="K13:N13"/>
    <mergeCell ref="A14:A15"/>
    <mergeCell ref="B14:B15"/>
    <mergeCell ref="C14:C15"/>
    <mergeCell ref="D14:D15"/>
    <mergeCell ref="E14:E15"/>
    <mergeCell ref="F14:F15"/>
    <mergeCell ref="G14:G15"/>
    <mergeCell ref="A3:D3"/>
    <mergeCell ref="K3:M3"/>
    <mergeCell ref="A4:A5"/>
    <mergeCell ref="B4:B5"/>
    <mergeCell ref="C4:C5"/>
    <mergeCell ref="D4:D5"/>
    <mergeCell ref="E4:E5"/>
    <mergeCell ref="F4:F5"/>
    <mergeCell ref="G4:G5"/>
    <mergeCell ref="H4:J4"/>
  </mergeCells>
  <hyperlinks>
    <hyperlink ref="F8" r:id="rId1" xr:uid="{97C51390-C734-4C8A-ACC1-35F71493DCF7}"/>
    <hyperlink ref="F7" r:id="rId2" xr:uid="{7A3C5B9E-3021-4CA6-B3FF-08916DC628F7}"/>
    <hyperlink ref="F16" r:id="rId3" xr:uid="{7B836D5B-9EC7-41AE-AA7B-A6451C26F773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Squaglia</dc:creator>
  <cp:lastModifiedBy>Paolo Squaglia</cp:lastModifiedBy>
  <dcterms:created xsi:type="dcterms:W3CDTF">2022-09-10T08:49:48Z</dcterms:created>
  <dcterms:modified xsi:type="dcterms:W3CDTF">2022-09-10T09:06:56Z</dcterms:modified>
</cp:coreProperties>
</file>